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100" windowHeight="10620"/>
  </bookViews>
  <sheets>
    <sheet name="Модель Д.Ханин" sheetId="1" r:id="rId1"/>
    <sheet name="Основные формулы Юнит-экономики" sheetId="4" r:id="rId2"/>
    <sheet name="Модель пожизненной ценности" sheetId="5" r:id="rId3"/>
  </sheets>
  <calcPr calcId="145621"/>
</workbook>
</file>

<file path=xl/calcChain.xml><?xml version="1.0" encoding="utf-8"?>
<calcChain xmlns="http://schemas.openxmlformats.org/spreadsheetml/2006/main">
  <c r="F17" i="4" l="1"/>
  <c r="E17" i="4"/>
  <c r="D17" i="4"/>
  <c r="C17" i="4"/>
  <c r="F16" i="4"/>
  <c r="F15" i="4"/>
  <c r="D16" i="4"/>
  <c r="D15" i="4"/>
  <c r="D14" i="4"/>
  <c r="E16" i="4"/>
  <c r="E15" i="4"/>
  <c r="C16" i="4"/>
  <c r="C15" i="4"/>
  <c r="G20" i="5"/>
  <c r="F20" i="5"/>
  <c r="E20" i="5"/>
  <c r="D20" i="5"/>
  <c r="G21" i="5"/>
  <c r="F21" i="5"/>
  <c r="E21" i="5"/>
  <c r="D21" i="5"/>
  <c r="E42" i="5"/>
  <c r="D42" i="5"/>
  <c r="C42" i="5"/>
  <c r="F41" i="5"/>
  <c r="E41" i="5"/>
  <c r="D41" i="5"/>
  <c r="C41" i="5"/>
  <c r="D34" i="5"/>
  <c r="D33" i="5"/>
  <c r="D52" i="4"/>
  <c r="B9" i="4"/>
  <c r="C52" i="4" s="1"/>
  <c r="D46" i="4"/>
  <c r="B8" i="4"/>
  <c r="C46" i="4" s="1"/>
  <c r="E39" i="4"/>
  <c r="D39" i="4"/>
  <c r="C39" i="4"/>
  <c r="F33" i="4"/>
  <c r="E33" i="4"/>
  <c r="D33" i="4"/>
  <c r="C33" i="4"/>
  <c r="D24" i="4"/>
  <c r="C24" i="4"/>
  <c r="B17" i="4" l="1"/>
  <c r="B41" i="5"/>
  <c r="C33" i="5" s="1"/>
  <c r="B33" i="5" s="1"/>
  <c r="B42" i="5"/>
  <c r="C21" i="5" s="1"/>
  <c r="B21" i="5" s="1"/>
  <c r="C34" i="5"/>
  <c r="B34" i="5" s="1"/>
  <c r="B16" i="4"/>
  <c r="D53" i="4"/>
  <c r="C53" i="4"/>
  <c r="B52" i="4"/>
  <c r="D47" i="4"/>
  <c r="C47" i="4"/>
  <c r="B46" i="4"/>
  <c r="E40" i="4"/>
  <c r="D40" i="4"/>
  <c r="C40" i="4"/>
  <c r="B39" i="4"/>
  <c r="F34" i="4"/>
  <c r="E34" i="4"/>
  <c r="D34" i="4"/>
  <c r="C34" i="4"/>
  <c r="B33" i="4"/>
  <c r="D25" i="4"/>
  <c r="C25" i="4"/>
  <c r="B24" i="4"/>
  <c r="C20" i="5" l="1"/>
  <c r="B20" i="5" s="1"/>
  <c r="B53" i="4"/>
  <c r="B25" i="4"/>
  <c r="B47" i="4"/>
  <c r="B34" i="4"/>
  <c r="B40" i="4"/>
  <c r="N7" i="1" l="1"/>
  <c r="Q7" i="1"/>
  <c r="P7" i="1"/>
  <c r="I7" i="1"/>
  <c r="L7" i="1" s="1"/>
  <c r="M7" i="1" s="1"/>
  <c r="R7" i="1" s="1"/>
  <c r="F7" i="1"/>
  <c r="C7" i="1"/>
</calcChain>
</file>

<file path=xl/comments1.xml><?xml version="1.0" encoding="utf-8"?>
<comments xmlns="http://schemas.openxmlformats.org/spreadsheetml/2006/main">
  <authors>
    <author>Минин А А</author>
  </authors>
  <commentList>
    <comment ref="B39" authorId="0">
      <text>
        <r>
          <rPr>
            <b/>
            <sz val="8"/>
            <color indexed="81"/>
            <rFont val="Tahoma"/>
            <family val="2"/>
            <charset val="204"/>
          </rPr>
          <t>Минин А А:</t>
        </r>
        <r>
          <rPr>
            <sz val="8"/>
            <color indexed="81"/>
            <rFont val="Tahoma"/>
            <family val="2"/>
            <charset val="204"/>
          </rPr>
          <t xml:space="preserve">
Результат вычисления округляется вверх до единицы.</t>
        </r>
      </text>
    </comment>
  </commentList>
</comments>
</file>

<file path=xl/sharedStrings.xml><?xml version="1.0" encoding="utf-8"?>
<sst xmlns="http://schemas.openxmlformats.org/spreadsheetml/2006/main" count="182" uniqueCount="115">
  <si>
    <t>Число привлеченных пользователей</t>
  </si>
  <si>
    <t>Конверсия пользователя в клиента</t>
  </si>
  <si>
    <t>Число клиентов</t>
  </si>
  <si>
    <t>Число товаров в корзине</t>
  </si>
  <si>
    <t>Средняя цена продукта</t>
  </si>
  <si>
    <t>Цена покупки</t>
  </si>
  <si>
    <t>Постоянные затраты</t>
  </si>
  <si>
    <t>Затраты всего</t>
  </si>
  <si>
    <t>Дополнительные расходы на первую продажу</t>
  </si>
  <si>
    <t>Среднее число сделок, приходящееся на срок жизни клиента</t>
  </si>
  <si>
    <t>Средняя доходность на клиента</t>
  </si>
  <si>
    <t>Средняя доходность на пользователя</t>
  </si>
  <si>
    <t>Маркетинговый бюджет на привлечение пользователей</t>
  </si>
  <si>
    <t>ARPU</t>
  </si>
  <si>
    <t>Маржинальная прибыль</t>
  </si>
  <si>
    <t>UA</t>
  </si>
  <si>
    <t>C1</t>
  </si>
  <si>
    <t>B</t>
  </si>
  <si>
    <t>iCount</t>
  </si>
  <si>
    <t>iPrice</t>
  </si>
  <si>
    <r>
      <t>Av.Price</t>
    </r>
    <r>
      <rPr>
        <sz val="9"/>
        <color rgb="FF444444"/>
        <rFont val="Tahoma"/>
        <family val="2"/>
        <charset val="204"/>
      </rPr>
      <t> </t>
    </r>
  </si>
  <si>
    <t>COGS,%</t>
  </si>
  <si>
    <t>COGS,fix</t>
  </si>
  <si>
    <t>1sCOGS</t>
  </si>
  <si>
    <t>COGS</t>
  </si>
  <si>
    <t>APC</t>
  </si>
  <si>
    <t>ARPC</t>
  </si>
  <si>
    <t>AC</t>
  </si>
  <si>
    <t>Калькулятор юнит-экономики</t>
  </si>
  <si>
    <t>По модели Даниила Ханина</t>
  </si>
  <si>
    <t>Затраты на привлечение одного пользователя</t>
  </si>
  <si>
    <t>Переменные затраты %</t>
  </si>
  <si>
    <t>https://uecalc.com/demo</t>
  </si>
  <si>
    <t>Оборот</t>
  </si>
  <si>
    <t>CM</t>
  </si>
  <si>
    <t>CPA</t>
  </si>
  <si>
    <t>САС</t>
  </si>
  <si>
    <t>Стоимость привлечение клиента</t>
  </si>
  <si>
    <t>Rev</t>
  </si>
  <si>
    <t>// Copyright © 2018 Андрей Минин. All rights reserved.</t>
  </si>
  <si>
    <t>http://marketing-course.ru/</t>
  </si>
  <si>
    <t>R</t>
  </si>
  <si>
    <t>Выручка (валовый доход)</t>
  </si>
  <si>
    <t>VC</t>
  </si>
  <si>
    <t>Переменные затраты</t>
  </si>
  <si>
    <t>FC</t>
  </si>
  <si>
    <t>NP</t>
  </si>
  <si>
    <t>Число покупок (чеков)</t>
  </si>
  <si>
    <t>Q</t>
  </si>
  <si>
    <t>Число купленных товаров всего (единиц)</t>
  </si>
  <si>
    <t>U</t>
  </si>
  <si>
    <t>Число клиентов, совершивших покупки (всего)</t>
  </si>
  <si>
    <t>NC</t>
  </si>
  <si>
    <t>Число новых клиентов (в том числе)</t>
  </si>
  <si>
    <t>MCCnc</t>
  </si>
  <si>
    <t>Стоимость всех затрат на привлечение новых клиентов</t>
  </si>
  <si>
    <t>T</t>
  </si>
  <si>
    <t>Средняя продолжительность "жизни клиента" (периодов)</t>
  </si>
  <si>
    <t>Оценка прибыльности единчиной продажи</t>
  </si>
  <si>
    <t>UCM = USP – UVС</t>
  </si>
  <si>
    <t>UCM</t>
  </si>
  <si>
    <t>USP</t>
  </si>
  <si>
    <t>UVС</t>
  </si>
  <si>
    <t>план</t>
  </si>
  <si>
    <t>факт</t>
  </si>
  <si>
    <t>CVP анализ - оценка результатов при масштабировании бизнеса</t>
  </si>
  <si>
    <t>OI = USP*Q-UVC*Q-FC</t>
  </si>
  <si>
    <t>QI</t>
  </si>
  <si>
    <t>UVC</t>
  </si>
  <si>
    <t>Q = FC / (USP – UVC)</t>
  </si>
  <si>
    <t>2.1</t>
  </si>
  <si>
    <t>Для работающего бизнеса</t>
  </si>
  <si>
    <t>USP = R/Q</t>
  </si>
  <si>
    <t>UVC = VC/Q</t>
  </si>
  <si>
    <t>Прибыльность бизнес-модели, с учетом пожизненной ценности клиента и расходами на привлечение</t>
  </si>
  <si>
    <t>UOI = LTV – CAC</t>
  </si>
  <si>
    <t>UOI</t>
  </si>
  <si>
    <t>LTV</t>
  </si>
  <si>
    <t>CAC</t>
  </si>
  <si>
    <t>Расчет LTV</t>
  </si>
  <si>
    <t>LTV = ATV*AN*P *T</t>
  </si>
  <si>
    <t>ATV</t>
  </si>
  <si>
    <t>AN</t>
  </si>
  <si>
    <t>P</t>
  </si>
  <si>
    <t>При использовании показателя Пожизненная ценность потребителя</t>
  </si>
  <si>
    <t>OI = (LTV – CAC)*U/T – FC'</t>
  </si>
  <si>
    <t>OI</t>
  </si>
  <si>
    <t>FC'</t>
  </si>
  <si>
    <t>Развернутая формула</t>
  </si>
  <si>
    <t>Файл с сайта</t>
  </si>
  <si>
    <t>К статье</t>
  </si>
  <si>
    <t>Юнит экономика. ч.2: формулы и понятия</t>
  </si>
  <si>
    <t>Операционная прибыль</t>
  </si>
  <si>
    <t>FC`</t>
  </si>
  <si>
    <t>Плановые показатели</t>
  </si>
  <si>
    <t>Цена единицы продукции</t>
  </si>
  <si>
    <t>Переменные затраты на ед. продукции</t>
  </si>
  <si>
    <t>Количество проданного товара</t>
  </si>
  <si>
    <t>Выручка</t>
  </si>
  <si>
    <t>Средняя стоимость покупки за период</t>
  </si>
  <si>
    <t>(С учетом пожизненной ценности)</t>
  </si>
  <si>
    <t>Средняя количество  покупок за период</t>
  </si>
  <si>
    <t>Рентабельность среднего чека</t>
  </si>
  <si>
    <t>Средняя продолжительность жизни пользователя (периодов)</t>
  </si>
  <si>
    <t>Переменные затраты (сумма)</t>
  </si>
  <si>
    <t>Стоимость привлечения клиента</t>
  </si>
  <si>
    <t>Количество клиентов</t>
  </si>
  <si>
    <t>Число новых клиентов</t>
  </si>
  <si>
    <t>Плановые показатели (за период)</t>
  </si>
  <si>
    <t>План</t>
  </si>
  <si>
    <t>Факт</t>
  </si>
  <si>
    <t>OI = (R/NP)*(NP/U)*((R-VC)/R)*T-CAC)*U/T-FC'</t>
  </si>
  <si>
    <t>Прибыль проекта</t>
  </si>
  <si>
    <t>Фактические показатели</t>
  </si>
  <si>
    <t>Фактические показатели (за период)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</si>
</sst>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444444"/>
      <name val="Tahoma"/>
      <family val="2"/>
      <charset val="204"/>
    </font>
    <font>
      <b/>
      <sz val="9"/>
      <color rgb="FF444444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rgb="FF999988"/>
      <name val="Courier New"/>
      <family val="3"/>
      <charset val="204"/>
    </font>
    <font>
      <b/>
      <sz val="12"/>
      <color theme="1"/>
      <name val="Calibri"/>
      <family val="2"/>
      <charset val="204"/>
      <scheme val="minor"/>
    </font>
    <font>
      <sz val="13.5"/>
      <color rgb="FF00000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6" fillId="0" borderId="0" xfId="2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0" fillId="2" borderId="1" xfId="1" applyNumberFormat="1" applyFont="1" applyFill="1" applyBorder="1"/>
    <xf numFmtId="10" fontId="0" fillId="2" borderId="1" xfId="0" applyNumberFormat="1" applyFill="1" applyBorder="1"/>
    <xf numFmtId="1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9" fontId="0" fillId="2" borderId="1" xfId="0" applyNumberFormat="1" applyFill="1" applyBorder="1"/>
    <xf numFmtId="164" fontId="0" fillId="0" borderId="1" xfId="0" applyNumberFormat="1" applyBorder="1"/>
    <xf numFmtId="164" fontId="0" fillId="0" borderId="1" xfId="1" applyNumberFormat="1" applyFont="1" applyBorder="1"/>
    <xf numFmtId="0" fontId="9" fillId="0" borderId="0" xfId="0" applyFont="1"/>
    <xf numFmtId="166" fontId="0" fillId="2" borderId="1" xfId="3" applyNumberFormat="1" applyFont="1" applyFill="1" applyBorder="1"/>
    <xf numFmtId="166" fontId="0" fillId="2" borderId="2" xfId="3" applyNumberFormat="1" applyFont="1" applyFill="1" applyBorder="1"/>
    <xf numFmtId="0" fontId="10" fillId="0" borderId="0" xfId="0" applyFont="1"/>
    <xf numFmtId="0" fontId="7" fillId="0" borderId="0" xfId="0" applyFont="1"/>
    <xf numFmtId="16" fontId="7" fillId="0" borderId="0" xfId="0" quotePrefix="1" applyNumberFormat="1" applyFont="1" applyAlignment="1">
      <alignment horizontal="right"/>
    </xf>
    <xf numFmtId="0" fontId="0" fillId="0" borderId="0" xfId="0" applyBorder="1"/>
    <xf numFmtId="10" fontId="0" fillId="0" borderId="1" xfId="0" applyNumberFormat="1" applyBorder="1"/>
    <xf numFmtId="166" fontId="0" fillId="0" borderId="0" xfId="0" applyNumberFormat="1"/>
    <xf numFmtId="0" fontId="4" fillId="0" borderId="0" xfId="0" applyFont="1"/>
    <xf numFmtId="0" fontId="8" fillId="0" borderId="0" xfId="0" applyFont="1" applyAlignment="1">
      <alignment horizontal="center" wrapText="1"/>
    </xf>
    <xf numFmtId="167" fontId="0" fillId="3" borderId="0" xfId="1" applyNumberFormat="1" applyFont="1" applyFill="1"/>
    <xf numFmtId="164" fontId="0" fillId="3" borderId="0" xfId="1" applyNumberFormat="1" applyFont="1" applyFill="1"/>
    <xf numFmtId="164" fontId="0" fillId="4" borderId="0" xfId="1" applyNumberFormat="1" applyFont="1" applyFill="1"/>
    <xf numFmtId="10" fontId="0" fillId="4" borderId="0" xfId="4" applyNumberFormat="1" applyFont="1" applyFill="1"/>
    <xf numFmtId="0" fontId="4" fillId="0" borderId="1" xfId="0" applyFont="1" applyBorder="1" applyAlignment="1">
      <alignment wrapText="1"/>
    </xf>
    <xf numFmtId="166" fontId="0" fillId="0" borderId="1" xfId="0" applyNumberFormat="1" applyBorder="1"/>
    <xf numFmtId="0" fontId="7" fillId="0" borderId="1" xfId="0" applyFont="1" applyBorder="1"/>
    <xf numFmtId="0" fontId="13" fillId="0" borderId="1" xfId="0" applyFont="1" applyBorder="1" applyAlignment="1">
      <alignment wrapText="1"/>
    </xf>
    <xf numFmtId="166" fontId="7" fillId="0" borderId="1" xfId="0" applyNumberFormat="1" applyFont="1" applyBorder="1"/>
  </cellXfs>
  <cellStyles count="5">
    <cellStyle name="Гиперссылка" xfId="2" builtinId="8"/>
    <cellStyle name="Обычный" xfId="0" builtinId="0"/>
    <cellStyle name="Процентный" xfId="4" builtinId="5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19</xdr:row>
      <xdr:rowOff>152400</xdr:rowOff>
    </xdr:from>
    <xdr:to>
      <xdr:col>12</xdr:col>
      <xdr:colOff>504218</xdr:colOff>
      <xdr:row>26</xdr:row>
      <xdr:rowOff>114135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1950" y="4343400"/>
          <a:ext cx="4857143" cy="1323810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29</xdr:row>
      <xdr:rowOff>0</xdr:rowOff>
    </xdr:from>
    <xdr:to>
      <xdr:col>12</xdr:col>
      <xdr:colOff>552450</xdr:colOff>
      <xdr:row>37</xdr:row>
      <xdr:rowOff>189403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48150" y="6124575"/>
          <a:ext cx="4829175" cy="1799128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41</xdr:row>
      <xdr:rowOff>161925</xdr:rowOff>
    </xdr:from>
    <xdr:to>
      <xdr:col>12</xdr:col>
      <xdr:colOff>485775</xdr:colOff>
      <xdr:row>48</xdr:row>
      <xdr:rowOff>202087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6725" y="8648700"/>
          <a:ext cx="4733925" cy="1402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28</xdr:row>
      <xdr:rowOff>142875</xdr:rowOff>
    </xdr:from>
    <xdr:to>
      <xdr:col>12</xdr:col>
      <xdr:colOff>552450</xdr:colOff>
      <xdr:row>33</xdr:row>
      <xdr:rowOff>166198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13239750"/>
          <a:ext cx="4810125" cy="1004398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600074</xdr:colOff>
      <xdr:row>37</xdr:row>
      <xdr:rowOff>200024</xdr:rowOff>
    </xdr:from>
    <xdr:to>
      <xdr:col>14</xdr:col>
      <xdr:colOff>2692</xdr:colOff>
      <xdr:row>49</xdr:row>
      <xdr:rowOff>161924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7324" y="15039974"/>
          <a:ext cx="5012843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ecalc.com/dem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rketing-course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arketing-cours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="85" zoomScaleNormal="85" workbookViewId="0">
      <selection activeCell="A10" sqref="A10"/>
    </sheetView>
  </sheetViews>
  <sheetFormatPr defaultRowHeight="15" x14ac:dyDescent="0.25"/>
  <cols>
    <col min="1" max="1" width="11.85546875" bestFit="1" customWidth="1"/>
    <col min="14" max="14" width="10.140625" customWidth="1"/>
    <col min="16" max="16" width="12.5703125" bestFit="1" customWidth="1"/>
    <col min="17" max="17" width="12.5703125" customWidth="1"/>
    <col min="18" max="18" width="11.85546875" bestFit="1" customWidth="1"/>
  </cols>
  <sheetData>
    <row r="1" spans="1:18" x14ac:dyDescent="0.25">
      <c r="A1" t="s">
        <v>28</v>
      </c>
    </row>
    <row r="2" spans="1:18" x14ac:dyDescent="0.25">
      <c r="A2" t="s">
        <v>29</v>
      </c>
    </row>
    <row r="3" spans="1:18" x14ac:dyDescent="0.25">
      <c r="A3" s="4" t="s">
        <v>32</v>
      </c>
    </row>
    <row r="5" spans="1:18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24</v>
      </c>
      <c r="J5" s="5" t="s">
        <v>23</v>
      </c>
      <c r="K5" s="5" t="s">
        <v>25</v>
      </c>
      <c r="L5" s="5" t="s">
        <v>26</v>
      </c>
      <c r="M5" s="5" t="s">
        <v>13</v>
      </c>
      <c r="N5" s="5" t="s">
        <v>36</v>
      </c>
      <c r="O5" s="5" t="s">
        <v>35</v>
      </c>
      <c r="P5" s="5" t="s">
        <v>27</v>
      </c>
      <c r="Q5" s="5" t="s">
        <v>38</v>
      </c>
      <c r="R5" s="5" t="s">
        <v>34</v>
      </c>
    </row>
    <row r="6" spans="1:18" s="3" customFormat="1" ht="78.75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31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37</v>
      </c>
      <c r="O6" s="6" t="s">
        <v>30</v>
      </c>
      <c r="P6" s="6" t="s">
        <v>12</v>
      </c>
      <c r="Q6" s="6" t="s">
        <v>33</v>
      </c>
      <c r="R6" s="6" t="s">
        <v>14</v>
      </c>
    </row>
    <row r="7" spans="1:18" x14ac:dyDescent="0.25">
      <c r="A7" s="7">
        <v>15000</v>
      </c>
      <c r="B7" s="8">
        <v>1.5699999999999999E-2</v>
      </c>
      <c r="C7" s="9">
        <f>A7*B7</f>
        <v>235.49999999999997</v>
      </c>
      <c r="D7" s="10">
        <v>1</v>
      </c>
      <c r="E7" s="10">
        <v>1400</v>
      </c>
      <c r="F7" s="11">
        <f>D7*E7</f>
        <v>1400</v>
      </c>
      <c r="G7" s="12">
        <v>0</v>
      </c>
      <c r="H7" s="10">
        <v>900</v>
      </c>
      <c r="I7" s="11">
        <f>F7*G7+H7</f>
        <v>900</v>
      </c>
      <c r="J7" s="10">
        <v>0</v>
      </c>
      <c r="K7" s="10">
        <v>1.4</v>
      </c>
      <c r="L7" s="11">
        <f>(F7-I7)*K7-J7</f>
        <v>700</v>
      </c>
      <c r="M7" s="11">
        <f>L7*B7</f>
        <v>10.989999999999998</v>
      </c>
      <c r="N7" s="13">
        <f>P7/C7</f>
        <v>828.02547770700642</v>
      </c>
      <c r="O7" s="10">
        <v>13</v>
      </c>
      <c r="P7" s="14">
        <f>O7*A7</f>
        <v>195000</v>
      </c>
      <c r="Q7" s="14">
        <f>C7*F7*K7</f>
        <v>461579.99999999988</v>
      </c>
      <c r="R7" s="14">
        <f>M7*A7-P7</f>
        <v>-30150.000000000029</v>
      </c>
    </row>
    <row r="9" spans="1:18" x14ac:dyDescent="0.25">
      <c r="M9" s="1"/>
      <c r="N9" s="1"/>
      <c r="R9" s="2"/>
    </row>
    <row r="10" spans="1:18" x14ac:dyDescent="0.25">
      <c r="L10" s="1"/>
    </row>
    <row r="11" spans="1:18" x14ac:dyDescent="0.25">
      <c r="R11" s="1"/>
    </row>
    <row r="12" spans="1:18" x14ac:dyDescent="0.25">
      <c r="R12" s="2"/>
    </row>
  </sheetData>
  <hyperlinks>
    <hyperlink ref="A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8"/>
  <sheetViews>
    <sheetView workbookViewId="0">
      <pane ySplit="10" topLeftCell="A11" activePane="bottomLeft" state="frozen"/>
      <selection pane="bottomLeft" activeCell="E9" sqref="E9"/>
    </sheetView>
  </sheetViews>
  <sheetFormatPr defaultRowHeight="15" x14ac:dyDescent="0.25"/>
  <cols>
    <col min="1" max="3" width="12.7109375" customWidth="1"/>
    <col min="4" max="4" width="13.28515625" customWidth="1"/>
    <col min="5" max="5" width="12" bestFit="1" customWidth="1"/>
    <col min="6" max="6" width="11" bestFit="1" customWidth="1"/>
    <col min="7" max="7" width="12.140625" bestFit="1" customWidth="1"/>
    <col min="9" max="9" width="12" bestFit="1" customWidth="1"/>
    <col min="10" max="10" width="11.42578125" customWidth="1"/>
    <col min="11" max="11" width="12" bestFit="1" customWidth="1"/>
  </cols>
  <sheetData>
    <row r="1" spans="1:13" ht="27" customHeight="1" x14ac:dyDescent="0.25">
      <c r="A1" s="25" t="s">
        <v>39</v>
      </c>
      <c r="B1" s="25"/>
      <c r="C1" s="25"/>
      <c r="M1" s="4" t="s">
        <v>40</v>
      </c>
    </row>
    <row r="3" spans="1:13" ht="15.75" x14ac:dyDescent="0.25">
      <c r="A3" s="19" t="s">
        <v>108</v>
      </c>
      <c r="H3" s="15" t="s">
        <v>114</v>
      </c>
    </row>
    <row r="4" spans="1:13" x14ac:dyDescent="0.25">
      <c r="A4" t="s">
        <v>61</v>
      </c>
      <c r="B4" s="27">
        <v>700</v>
      </c>
      <c r="C4" t="s">
        <v>95</v>
      </c>
      <c r="H4" t="s">
        <v>41</v>
      </c>
      <c r="I4" s="16">
        <v>1200000</v>
      </c>
      <c r="J4" t="s">
        <v>42</v>
      </c>
    </row>
    <row r="5" spans="1:13" x14ac:dyDescent="0.25">
      <c r="A5" t="s">
        <v>68</v>
      </c>
      <c r="B5" s="27">
        <v>300</v>
      </c>
      <c r="C5" t="s">
        <v>96</v>
      </c>
      <c r="H5" t="s">
        <v>43</v>
      </c>
      <c r="I5" s="16">
        <v>897000</v>
      </c>
      <c r="J5" t="s">
        <v>44</v>
      </c>
    </row>
    <row r="6" spans="1:13" x14ac:dyDescent="0.25">
      <c r="A6" t="s">
        <v>48</v>
      </c>
      <c r="B6" s="27">
        <v>2000</v>
      </c>
      <c r="C6" t="s">
        <v>97</v>
      </c>
      <c r="H6" t="s">
        <v>45</v>
      </c>
      <c r="I6" s="16">
        <v>85000</v>
      </c>
      <c r="J6" t="s">
        <v>6</v>
      </c>
    </row>
    <row r="7" spans="1:13" x14ac:dyDescent="0.25">
      <c r="A7" t="s">
        <v>45</v>
      </c>
      <c r="B7" s="27">
        <v>60000</v>
      </c>
      <c r="C7" t="s">
        <v>6</v>
      </c>
      <c r="H7" t="s">
        <v>48</v>
      </c>
      <c r="I7" s="16">
        <v>1700</v>
      </c>
      <c r="J7" t="s">
        <v>49</v>
      </c>
    </row>
    <row r="8" spans="1:13" x14ac:dyDescent="0.25">
      <c r="A8" t="s">
        <v>41</v>
      </c>
      <c r="B8" s="28">
        <f>B4*B6</f>
        <v>1400000</v>
      </c>
      <c r="C8" t="s">
        <v>98</v>
      </c>
    </row>
    <row r="9" spans="1:13" x14ac:dyDescent="0.25">
      <c r="A9" t="s">
        <v>43</v>
      </c>
      <c r="B9" s="28">
        <f>B5*B6</f>
        <v>600000</v>
      </c>
      <c r="C9" t="s">
        <v>104</v>
      </c>
    </row>
    <row r="12" spans="1:13" ht="17.25" x14ac:dyDescent="0.25">
      <c r="B12" s="18" t="s">
        <v>66</v>
      </c>
    </row>
    <row r="14" spans="1:13" x14ac:dyDescent="0.25">
      <c r="B14" s="32" t="s">
        <v>86</v>
      </c>
      <c r="C14" s="11" t="s">
        <v>61</v>
      </c>
      <c r="D14" s="11" t="str">
        <f>A5</f>
        <v>UVC</v>
      </c>
      <c r="E14" s="11" t="s">
        <v>48</v>
      </c>
      <c r="F14" s="11" t="s">
        <v>45</v>
      </c>
    </row>
    <row r="15" spans="1:13" ht="48.75" x14ac:dyDescent="0.25">
      <c r="B15" s="33" t="s">
        <v>92</v>
      </c>
      <c r="C15" s="30" t="str">
        <f>C4</f>
        <v>Цена единицы продукции</v>
      </c>
      <c r="D15" s="30" t="str">
        <f>C5</f>
        <v>Переменные затраты на ед. продукции</v>
      </c>
      <c r="E15" s="30" t="str">
        <f>C6</f>
        <v>Количество проданного товара</v>
      </c>
      <c r="F15" s="30" t="str">
        <f>C7</f>
        <v>Постоянные затраты</v>
      </c>
      <c r="G15" s="3"/>
      <c r="H15" s="3"/>
      <c r="I15" s="3"/>
      <c r="J15" s="3"/>
      <c r="K15" s="3"/>
      <c r="L15" s="3"/>
    </row>
    <row r="16" spans="1:13" x14ac:dyDescent="0.25">
      <c r="A16" t="s">
        <v>109</v>
      </c>
      <c r="B16" s="34">
        <f>C16*E16-D16*E16-F16</f>
        <v>740000</v>
      </c>
      <c r="C16" s="31">
        <f>B4</f>
        <v>700</v>
      </c>
      <c r="D16" s="13">
        <f>B5</f>
        <v>300</v>
      </c>
      <c r="E16" s="31">
        <f>B6</f>
        <v>2000</v>
      </c>
      <c r="F16" s="31">
        <f>B7</f>
        <v>60000</v>
      </c>
      <c r="H16" s="23"/>
      <c r="I16" s="23"/>
      <c r="J16" s="23"/>
      <c r="K16" s="23"/>
    </row>
    <row r="17" spans="1:6" x14ac:dyDescent="0.25">
      <c r="A17" t="s">
        <v>110</v>
      </c>
      <c r="B17" s="34">
        <f>C17*E17-D17*E17-F17</f>
        <v>218000</v>
      </c>
      <c r="C17" s="31">
        <f>I4/I7</f>
        <v>705.88235294117646</v>
      </c>
      <c r="D17" s="13">
        <f>I5/I7</f>
        <v>527.64705882352939</v>
      </c>
      <c r="E17" s="31">
        <f>I7</f>
        <v>1700</v>
      </c>
      <c r="F17" s="31">
        <f>I6</f>
        <v>85000</v>
      </c>
    </row>
    <row r="19" spans="1:6" x14ac:dyDescent="0.25">
      <c r="A19" s="19" t="s">
        <v>58</v>
      </c>
    </row>
    <row r="21" spans="1:6" ht="17.25" x14ac:dyDescent="0.25">
      <c r="A21">
        <v>1</v>
      </c>
      <c r="B21" s="18" t="s">
        <v>59</v>
      </c>
    </row>
    <row r="23" spans="1:6" x14ac:dyDescent="0.25">
      <c r="B23" s="11" t="s">
        <v>60</v>
      </c>
      <c r="C23" s="11" t="s">
        <v>61</v>
      </c>
      <c r="D23" s="11" t="s">
        <v>62</v>
      </c>
    </row>
    <row r="24" spans="1:6" x14ac:dyDescent="0.25">
      <c r="A24" t="s">
        <v>63</v>
      </c>
      <c r="B24" s="14">
        <f>C24-D24</f>
        <v>400</v>
      </c>
      <c r="C24" s="7">
        <f>B4</f>
        <v>700</v>
      </c>
      <c r="D24" s="7">
        <f>B5</f>
        <v>300</v>
      </c>
    </row>
    <row r="25" spans="1:6" x14ac:dyDescent="0.25">
      <c r="A25" t="s">
        <v>64</v>
      </c>
      <c r="B25" s="14">
        <f>C25-D25</f>
        <v>178.23529411764707</v>
      </c>
      <c r="C25" s="14">
        <f>I4/I7</f>
        <v>705.88235294117646</v>
      </c>
      <c r="D25" s="14">
        <f>I5/I7</f>
        <v>527.64705882352939</v>
      </c>
    </row>
    <row r="28" spans="1:6" x14ac:dyDescent="0.25">
      <c r="A28" s="19" t="s">
        <v>65</v>
      </c>
    </row>
    <row r="30" spans="1:6" ht="17.25" x14ac:dyDescent="0.25">
      <c r="A30">
        <v>2</v>
      </c>
      <c r="B30" s="18" t="s">
        <v>66</v>
      </c>
    </row>
    <row r="31" spans="1:6" ht="17.25" x14ac:dyDescent="0.25">
      <c r="B31" s="18"/>
    </row>
    <row r="32" spans="1:6" x14ac:dyDescent="0.25">
      <c r="B32" s="11" t="s">
        <v>67</v>
      </c>
      <c r="C32" s="11" t="s">
        <v>61</v>
      </c>
      <c r="D32" s="11" t="s">
        <v>68</v>
      </c>
      <c r="E32" s="11" t="s">
        <v>45</v>
      </c>
      <c r="F32" s="11" t="s">
        <v>48</v>
      </c>
    </row>
    <row r="33" spans="1:6" x14ac:dyDescent="0.25">
      <c r="A33" t="s">
        <v>63</v>
      </c>
      <c r="B33" s="14">
        <f>C33*F33-D33*F33-E33</f>
        <v>740000</v>
      </c>
      <c r="C33" s="7">
        <f>B4</f>
        <v>700</v>
      </c>
      <c r="D33" s="7">
        <f>B5</f>
        <v>300</v>
      </c>
      <c r="E33" s="7">
        <f>B7</f>
        <v>60000</v>
      </c>
      <c r="F33" s="7">
        <f>B6</f>
        <v>2000</v>
      </c>
    </row>
    <row r="34" spans="1:6" x14ac:dyDescent="0.25">
      <c r="A34" t="s">
        <v>64</v>
      </c>
      <c r="B34" s="14">
        <f>C34*F34-D34*F34-E34</f>
        <v>218000</v>
      </c>
      <c r="C34" s="14">
        <f>I4/I7</f>
        <v>705.88235294117646</v>
      </c>
      <c r="D34" s="14">
        <f>I5/I7</f>
        <v>527.64705882352939</v>
      </c>
      <c r="E34" s="14">
        <f>I6</f>
        <v>85000</v>
      </c>
      <c r="F34" s="14">
        <f>I7</f>
        <v>1700</v>
      </c>
    </row>
    <row r="36" spans="1:6" ht="17.25" x14ac:dyDescent="0.25">
      <c r="B36" s="18" t="s">
        <v>69</v>
      </c>
    </row>
    <row r="38" spans="1:6" x14ac:dyDescent="0.25">
      <c r="B38" s="11" t="s">
        <v>48</v>
      </c>
      <c r="C38" s="11" t="s">
        <v>45</v>
      </c>
      <c r="D38" s="11" t="s">
        <v>61</v>
      </c>
      <c r="E38" s="11" t="s">
        <v>68</v>
      </c>
    </row>
    <row r="39" spans="1:6" x14ac:dyDescent="0.25">
      <c r="A39" t="s">
        <v>63</v>
      </c>
      <c r="B39" s="14">
        <f>IFERROR(CEILING(C39/(D39-E39),1),0)</f>
        <v>150</v>
      </c>
      <c r="C39" s="7">
        <f>B7</f>
        <v>60000</v>
      </c>
      <c r="D39" s="7">
        <f>B4</f>
        <v>700</v>
      </c>
      <c r="E39" s="7">
        <f>B5</f>
        <v>300</v>
      </c>
    </row>
    <row r="40" spans="1:6" x14ac:dyDescent="0.25">
      <c r="A40" t="s">
        <v>64</v>
      </c>
      <c r="B40" s="14">
        <f>CEILING(C40/(D40-E40),1)</f>
        <v>477</v>
      </c>
      <c r="C40" s="14">
        <f>I6</f>
        <v>85000</v>
      </c>
      <c r="D40" s="14">
        <f>I4/I7</f>
        <v>705.88235294117646</v>
      </c>
      <c r="E40" s="14">
        <f>I5/I7</f>
        <v>527.64705882352939</v>
      </c>
    </row>
    <row r="42" spans="1:6" x14ac:dyDescent="0.25">
      <c r="A42" s="20" t="s">
        <v>70</v>
      </c>
      <c r="B42" s="19" t="s">
        <v>71</v>
      </c>
    </row>
    <row r="43" spans="1:6" ht="17.25" x14ac:dyDescent="0.25">
      <c r="B43" s="18" t="s">
        <v>72</v>
      </c>
    </row>
    <row r="45" spans="1:6" x14ac:dyDescent="0.25">
      <c r="B45" s="11" t="s">
        <v>61</v>
      </c>
      <c r="C45" s="11" t="s">
        <v>41</v>
      </c>
      <c r="D45" s="11" t="s">
        <v>48</v>
      </c>
    </row>
    <row r="46" spans="1:6" x14ac:dyDescent="0.25">
      <c r="A46" t="s">
        <v>63</v>
      </c>
      <c r="B46" s="14">
        <f>IFERROR(C46/D46,0)</f>
        <v>700</v>
      </c>
      <c r="C46" s="7">
        <f>B8</f>
        <v>1400000</v>
      </c>
      <c r="D46" s="7">
        <f>B6</f>
        <v>2000</v>
      </c>
    </row>
    <row r="47" spans="1:6" x14ac:dyDescent="0.25">
      <c r="A47" t="s">
        <v>64</v>
      </c>
      <c r="B47" s="14">
        <f>C47/D47</f>
        <v>705.88235294117646</v>
      </c>
      <c r="C47" s="14">
        <f>I4</f>
        <v>1200000</v>
      </c>
      <c r="D47" s="14">
        <f>I7</f>
        <v>1700</v>
      </c>
    </row>
    <row r="48" spans="1:6" x14ac:dyDescent="0.25">
      <c r="B48" s="21"/>
      <c r="C48" s="21"/>
      <c r="D48" s="21"/>
    </row>
    <row r="49" spans="1:4" ht="17.25" x14ac:dyDescent="0.25">
      <c r="B49" s="18" t="s">
        <v>73</v>
      </c>
    </row>
    <row r="51" spans="1:4" x14ac:dyDescent="0.25">
      <c r="B51" s="11" t="s">
        <v>68</v>
      </c>
      <c r="C51" s="11" t="s">
        <v>43</v>
      </c>
      <c r="D51" s="11" t="s">
        <v>48</v>
      </c>
    </row>
    <row r="52" spans="1:4" x14ac:dyDescent="0.25">
      <c r="A52" t="s">
        <v>63</v>
      </c>
      <c r="B52" s="14">
        <f>IFERROR(C52/D52,0)</f>
        <v>300</v>
      </c>
      <c r="C52" s="7">
        <f>B9</f>
        <v>600000</v>
      </c>
      <c r="D52" s="7">
        <f>B6</f>
        <v>2000</v>
      </c>
    </row>
    <row r="53" spans="1:4" x14ac:dyDescent="0.25">
      <c r="A53" t="s">
        <v>64</v>
      </c>
      <c r="B53" s="14">
        <f>C53/D53</f>
        <v>527.64705882352939</v>
      </c>
      <c r="C53" s="14">
        <f>I5</f>
        <v>897000</v>
      </c>
      <c r="D53" s="14">
        <f>I7</f>
        <v>1700</v>
      </c>
    </row>
    <row r="87" spans="1:2" x14ac:dyDescent="0.25">
      <c r="A87" t="s">
        <v>89</v>
      </c>
      <c r="B87" t="s">
        <v>40</v>
      </c>
    </row>
    <row r="88" spans="1:2" x14ac:dyDescent="0.25">
      <c r="A88" t="s">
        <v>90</v>
      </c>
      <c r="B88" t="s">
        <v>91</v>
      </c>
    </row>
  </sheetData>
  <mergeCells count="1">
    <mergeCell ref="A1:C1"/>
  </mergeCells>
  <hyperlinks>
    <hyperlink ref="M1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pane ySplit="13" topLeftCell="A14" activePane="bottomLeft" state="frozen"/>
      <selection pane="bottomLeft" activeCell="A33" sqref="A33"/>
    </sheetView>
  </sheetViews>
  <sheetFormatPr defaultRowHeight="15" x14ac:dyDescent="0.25"/>
  <cols>
    <col min="1" max="3" width="12.7109375" customWidth="1"/>
    <col min="4" max="4" width="11.140625" bestFit="1" customWidth="1"/>
    <col min="5" max="5" width="11" bestFit="1" customWidth="1"/>
    <col min="6" max="6" width="9.7109375" bestFit="1" customWidth="1"/>
    <col min="7" max="7" width="12.140625" bestFit="1" customWidth="1"/>
    <col min="9" max="9" width="12" bestFit="1" customWidth="1"/>
    <col min="10" max="10" width="11.42578125" customWidth="1"/>
    <col min="11" max="11" width="12" bestFit="1" customWidth="1"/>
  </cols>
  <sheetData>
    <row r="1" spans="1:13" ht="27" customHeight="1" x14ac:dyDescent="0.25">
      <c r="A1" s="25" t="s">
        <v>39</v>
      </c>
      <c r="B1" s="25"/>
      <c r="C1" s="25"/>
      <c r="M1" s="4" t="s">
        <v>40</v>
      </c>
    </row>
    <row r="3" spans="1:13" ht="15.75" x14ac:dyDescent="0.25">
      <c r="A3" s="19" t="s">
        <v>94</v>
      </c>
      <c r="H3" s="15" t="s">
        <v>113</v>
      </c>
    </row>
    <row r="4" spans="1:13" x14ac:dyDescent="0.25">
      <c r="A4" s="24" t="s">
        <v>100</v>
      </c>
      <c r="H4" t="s">
        <v>41</v>
      </c>
      <c r="I4" s="16">
        <v>1200000</v>
      </c>
      <c r="J4" t="s">
        <v>42</v>
      </c>
    </row>
    <row r="5" spans="1:13" x14ac:dyDescent="0.25">
      <c r="A5" t="s">
        <v>50</v>
      </c>
      <c r="B5" s="27">
        <v>1200</v>
      </c>
      <c r="C5" t="s">
        <v>106</v>
      </c>
      <c r="H5" t="s">
        <v>43</v>
      </c>
      <c r="I5" s="16">
        <v>897000</v>
      </c>
      <c r="J5" t="s">
        <v>44</v>
      </c>
    </row>
    <row r="6" spans="1:13" x14ac:dyDescent="0.25">
      <c r="A6" t="s">
        <v>45</v>
      </c>
      <c r="B6" s="27">
        <v>65000</v>
      </c>
      <c r="C6" t="s">
        <v>6</v>
      </c>
      <c r="H6" t="s">
        <v>93</v>
      </c>
      <c r="I6" s="16">
        <v>85000</v>
      </c>
      <c r="J6" t="s">
        <v>6</v>
      </c>
    </row>
    <row r="7" spans="1:13" x14ac:dyDescent="0.25">
      <c r="A7" t="s">
        <v>81</v>
      </c>
      <c r="B7" s="27">
        <v>900</v>
      </c>
      <c r="C7" t="s">
        <v>99</v>
      </c>
      <c r="H7" t="s">
        <v>46</v>
      </c>
      <c r="I7" s="16">
        <v>1500</v>
      </c>
      <c r="J7" t="s">
        <v>47</v>
      </c>
    </row>
    <row r="8" spans="1:13" x14ac:dyDescent="0.25">
      <c r="A8" t="s">
        <v>82</v>
      </c>
      <c r="B8" s="26">
        <v>2</v>
      </c>
      <c r="C8" t="s">
        <v>101</v>
      </c>
      <c r="H8" t="s">
        <v>50</v>
      </c>
      <c r="I8" s="16">
        <v>1000</v>
      </c>
      <c r="J8" t="s">
        <v>51</v>
      </c>
    </row>
    <row r="9" spans="1:13" x14ac:dyDescent="0.25">
      <c r="A9" t="s">
        <v>83</v>
      </c>
      <c r="B9" s="29">
        <v>0.2525</v>
      </c>
      <c r="C9" t="s">
        <v>102</v>
      </c>
      <c r="H9" t="s">
        <v>52</v>
      </c>
      <c r="I9" s="16">
        <v>200</v>
      </c>
      <c r="J9" t="s">
        <v>53</v>
      </c>
    </row>
    <row r="10" spans="1:13" x14ac:dyDescent="0.25">
      <c r="A10" t="s">
        <v>56</v>
      </c>
      <c r="B10" s="27">
        <v>6</v>
      </c>
      <c r="C10" t="s">
        <v>103</v>
      </c>
      <c r="H10" t="s">
        <v>54</v>
      </c>
      <c r="I10" s="16">
        <v>25000</v>
      </c>
      <c r="J10" t="s">
        <v>55</v>
      </c>
    </row>
    <row r="11" spans="1:13" x14ac:dyDescent="0.25">
      <c r="A11" t="s">
        <v>52</v>
      </c>
      <c r="B11" s="27">
        <v>250</v>
      </c>
      <c r="C11" t="s">
        <v>107</v>
      </c>
      <c r="H11" t="s">
        <v>56</v>
      </c>
      <c r="I11" s="17">
        <v>6</v>
      </c>
      <c r="J11" t="s">
        <v>57</v>
      </c>
    </row>
    <row r="12" spans="1:13" x14ac:dyDescent="0.25">
      <c r="A12" t="s">
        <v>78</v>
      </c>
      <c r="B12" s="27">
        <v>100</v>
      </c>
      <c r="C12" t="s">
        <v>105</v>
      </c>
    </row>
    <row r="15" spans="1:13" x14ac:dyDescent="0.25">
      <c r="A15" s="19" t="s">
        <v>112</v>
      </c>
    </row>
    <row r="16" spans="1:13" x14ac:dyDescent="0.25">
      <c r="A16" t="s">
        <v>84</v>
      </c>
    </row>
    <row r="17" spans="1:7" ht="17.25" x14ac:dyDescent="0.25">
      <c r="B17" s="18" t="s">
        <v>85</v>
      </c>
    </row>
    <row r="19" spans="1:7" x14ac:dyDescent="0.25">
      <c r="B19" s="11" t="s">
        <v>86</v>
      </c>
      <c r="C19" s="11" t="s">
        <v>77</v>
      </c>
      <c r="D19" s="11" t="s">
        <v>78</v>
      </c>
      <c r="E19" s="11" t="s">
        <v>50</v>
      </c>
      <c r="F19" s="11" t="s">
        <v>56</v>
      </c>
      <c r="G19" s="11" t="s">
        <v>87</v>
      </c>
    </row>
    <row r="20" spans="1:7" x14ac:dyDescent="0.25">
      <c r="A20" t="s">
        <v>109</v>
      </c>
      <c r="B20" s="14">
        <f>(C20-D20)*E20/F20-G20</f>
        <v>485400</v>
      </c>
      <c r="C20" s="14">
        <f>B41</f>
        <v>2727</v>
      </c>
      <c r="D20" s="14">
        <f>B12</f>
        <v>100</v>
      </c>
      <c r="E20" s="14">
        <f>B5</f>
        <v>1200</v>
      </c>
      <c r="F20" s="14">
        <f>B10</f>
        <v>6</v>
      </c>
      <c r="G20" s="14">
        <f>B6-(B12*B11)</f>
        <v>40000</v>
      </c>
    </row>
    <row r="21" spans="1:7" x14ac:dyDescent="0.25">
      <c r="A21" t="s">
        <v>110</v>
      </c>
      <c r="B21" s="14">
        <f>(C21-D21)*E21/F21-G21</f>
        <v>222166.66666666669</v>
      </c>
      <c r="C21" s="14">
        <f>B42</f>
        <v>1818</v>
      </c>
      <c r="D21" s="14">
        <f>I10/I9</f>
        <v>125</v>
      </c>
      <c r="E21" s="14">
        <f>I8</f>
        <v>1000</v>
      </c>
      <c r="F21" s="14">
        <f>I11</f>
        <v>6</v>
      </c>
      <c r="G21" s="14">
        <f>I6-I10</f>
        <v>60000</v>
      </c>
    </row>
    <row r="22" spans="1:7" x14ac:dyDescent="0.25">
      <c r="A22" t="s">
        <v>88</v>
      </c>
    </row>
    <row r="23" spans="1:7" ht="17.25" x14ac:dyDescent="0.25">
      <c r="B23" s="18" t="s">
        <v>111</v>
      </c>
    </row>
    <row r="27" spans="1:7" x14ac:dyDescent="0.25">
      <c r="A27" s="19" t="s">
        <v>74</v>
      </c>
    </row>
    <row r="29" spans="1:7" ht="17.25" x14ac:dyDescent="0.25">
      <c r="B29" s="18" t="s">
        <v>75</v>
      </c>
    </row>
    <row r="32" spans="1:7" x14ac:dyDescent="0.25">
      <c r="B32" s="11" t="s">
        <v>76</v>
      </c>
      <c r="C32" s="11" t="s">
        <v>77</v>
      </c>
      <c r="D32" s="11" t="s">
        <v>78</v>
      </c>
    </row>
    <row r="33" spans="1:6" x14ac:dyDescent="0.25">
      <c r="A33" t="s">
        <v>63</v>
      </c>
      <c r="B33" s="11">
        <f>IFERROR(C33/D33,0)</f>
        <v>27.27</v>
      </c>
      <c r="C33" s="7">
        <f>B41</f>
        <v>2727</v>
      </c>
      <c r="D33" s="7">
        <f>B12</f>
        <v>100</v>
      </c>
    </row>
    <row r="34" spans="1:6" x14ac:dyDescent="0.25">
      <c r="A34" t="s">
        <v>64</v>
      </c>
      <c r="B34" s="11">
        <f>C34/D34</f>
        <v>14.544</v>
      </c>
      <c r="C34" s="14">
        <f>B42</f>
        <v>1818</v>
      </c>
      <c r="D34" s="14">
        <f>I10/I9</f>
        <v>125</v>
      </c>
    </row>
    <row r="36" spans="1:6" x14ac:dyDescent="0.25">
      <c r="A36" s="19" t="s">
        <v>79</v>
      </c>
    </row>
    <row r="38" spans="1:6" ht="17.25" x14ac:dyDescent="0.25">
      <c r="B38" s="18" t="s">
        <v>80</v>
      </c>
    </row>
    <row r="40" spans="1:6" x14ac:dyDescent="0.25">
      <c r="B40" s="11" t="s">
        <v>77</v>
      </c>
      <c r="C40" s="11" t="s">
        <v>81</v>
      </c>
      <c r="D40" s="11" t="s">
        <v>82</v>
      </c>
      <c r="E40" s="11" t="s">
        <v>83</v>
      </c>
      <c r="F40" s="11" t="s">
        <v>56</v>
      </c>
    </row>
    <row r="41" spans="1:6" x14ac:dyDescent="0.25">
      <c r="A41" t="s">
        <v>63</v>
      </c>
      <c r="B41" s="11">
        <f>C41*D41*E41*F41</f>
        <v>2727</v>
      </c>
      <c r="C41" s="7">
        <f>B7</f>
        <v>900</v>
      </c>
      <c r="D41" s="10">
        <f>B8</f>
        <v>2</v>
      </c>
      <c r="E41" s="8">
        <f>B9</f>
        <v>0.2525</v>
      </c>
      <c r="F41" s="7">
        <f>B10</f>
        <v>6</v>
      </c>
    </row>
    <row r="42" spans="1:6" x14ac:dyDescent="0.25">
      <c r="A42" t="s">
        <v>64</v>
      </c>
      <c r="B42" s="11">
        <f>C42*D42*E42*F42</f>
        <v>1818</v>
      </c>
      <c r="C42" s="14">
        <f>I4/I7</f>
        <v>800</v>
      </c>
      <c r="D42" s="11">
        <f>I7/I8</f>
        <v>1.5</v>
      </c>
      <c r="E42" s="22">
        <f>(I4-I5)/I4</f>
        <v>0.2525</v>
      </c>
      <c r="F42" s="14">
        <v>6</v>
      </c>
    </row>
    <row r="97" spans="1:2" x14ac:dyDescent="0.25">
      <c r="A97" t="s">
        <v>89</v>
      </c>
      <c r="B97" t="s">
        <v>40</v>
      </c>
    </row>
    <row r="98" spans="1:2" x14ac:dyDescent="0.25">
      <c r="A98" t="s">
        <v>90</v>
      </c>
      <c r="B98" t="s">
        <v>91</v>
      </c>
    </row>
  </sheetData>
  <mergeCells count="1">
    <mergeCell ref="A1:C1"/>
  </mergeCells>
  <hyperlinks>
    <hyperlink ref="M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Модель Д.Ханин</vt:lpstr>
      <vt:lpstr>Основные формулы Юнит-экономики</vt:lpstr>
      <vt:lpstr>Модель пожизненной ценности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Минин А А</dc:creator>
  <cp:lastModifiedBy>Минин А А</cp:lastModifiedBy>
  <dcterms:created xsi:type="dcterms:W3CDTF">2018-10-13T14:24:24Z</dcterms:created>
  <dcterms:modified xsi:type="dcterms:W3CDTF">2018-11-18T20:11:13Z</dcterms:modified>
</cp:coreProperties>
</file>